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055"/>
  </bookViews>
  <sheets>
    <sheet name="BCEDIC312015" sheetId="1" r:id="rId1"/>
    <sheet name="RESULTDIC312015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F17" i="2"/>
  <c r="B17" i="2"/>
  <c r="C17" i="2" s="1"/>
  <c r="F16" i="2"/>
  <c r="D16" i="2"/>
  <c r="D17" i="2" s="1"/>
  <c r="E17" i="2" s="1"/>
  <c r="D13" i="2"/>
  <c r="D19" i="2" s="1"/>
  <c r="D22" i="2" s="1"/>
  <c r="B13" i="2"/>
  <c r="F10" i="2"/>
  <c r="F13" i="2" s="1"/>
  <c r="F19" i="2" s="1"/>
  <c r="F22" i="2" s="1"/>
  <c r="D10" i="2"/>
  <c r="D40" i="1"/>
  <c r="C39" i="1"/>
  <c r="C40" i="1" s="1"/>
  <c r="B39" i="1"/>
  <c r="B40" i="1" s="1"/>
  <c r="D32" i="1"/>
  <c r="C32" i="1"/>
  <c r="B32" i="1"/>
  <c r="D29" i="1"/>
  <c r="D33" i="1" s="1"/>
  <c r="D41" i="1" s="1"/>
  <c r="B29" i="1"/>
  <c r="B33" i="1" s="1"/>
  <c r="B41" i="1" s="1"/>
  <c r="C28" i="1"/>
  <c r="C29" i="1" s="1"/>
  <c r="C33" i="1" s="1"/>
  <c r="C20" i="1"/>
  <c r="C22" i="1" s="1"/>
  <c r="D16" i="1"/>
  <c r="D20" i="1" s="1"/>
  <c r="D22" i="1" s="1"/>
  <c r="C16" i="1"/>
  <c r="B16" i="1"/>
  <c r="B20" i="1" s="1"/>
  <c r="B22" i="1" s="1"/>
  <c r="D13" i="1"/>
  <c r="D23" i="1" s="1"/>
  <c r="D42" i="1" s="1"/>
  <c r="C10" i="1"/>
  <c r="C13" i="1" s="1"/>
  <c r="B10" i="1"/>
  <c r="B13" i="1" s="1"/>
  <c r="B23" i="1" s="1"/>
  <c r="B42" i="1" s="1"/>
  <c r="G22" i="2" l="1"/>
  <c r="F26" i="2"/>
  <c r="G26" i="2" s="1"/>
  <c r="F24" i="2"/>
  <c r="G24" i="2" s="1"/>
  <c r="E22" i="2"/>
  <c r="D24" i="2"/>
  <c r="E24" i="2" s="1"/>
  <c r="G17" i="2"/>
  <c r="B19" i="2"/>
  <c r="B22" i="2" s="1"/>
  <c r="C23" i="1"/>
  <c r="C42" i="1" s="1"/>
  <c r="C41" i="1"/>
  <c r="C22" i="2" l="1"/>
  <c r="B26" i="2"/>
  <c r="C26" i="2" s="1"/>
  <c r="B24" i="2"/>
  <c r="C24" i="2" s="1"/>
  <c r="D26" i="2"/>
  <c r="E26" i="2" s="1"/>
</calcChain>
</file>

<file path=xl/sharedStrings.xml><?xml version="1.0" encoding="utf-8"?>
<sst xmlns="http://schemas.openxmlformats.org/spreadsheetml/2006/main" count="86" uniqueCount="75">
  <si>
    <t>EMERGENCIAS MEDICAS A DOMICILIO LTDA. EMERDOM LTDA.</t>
  </si>
  <si>
    <t>NIT.: 800,184,011-2</t>
  </si>
  <si>
    <t>CALI   -   DEPARTAMENTO DEL VALLE</t>
  </si>
  <si>
    <t xml:space="preserve">BALANCE GENERAL  </t>
  </si>
  <si>
    <t xml:space="preserve">ESTADOS FINANCIEROS </t>
  </si>
  <si>
    <t>CIFRAS EN MILES DE PESOS ($000)</t>
  </si>
  <si>
    <t>DIC,31,2,015</t>
  </si>
  <si>
    <t>DIC,31,2,014</t>
  </si>
  <si>
    <t>DIC. 31 2.013</t>
  </si>
  <si>
    <t>ACTIVOS</t>
  </si>
  <si>
    <t>ACTIVO CORRIENTE</t>
  </si>
  <si>
    <t xml:space="preserve">EFECTIVO, AHORROS Y BANCOS </t>
  </si>
  <si>
    <t xml:space="preserve">CUENTAS POR COBRAR                </t>
  </si>
  <si>
    <t xml:space="preserve">ANTICIPO E IMPUESTOS                 </t>
  </si>
  <si>
    <t>TOTAL ACTIVO CORRIENTE</t>
  </si>
  <si>
    <t>ACTIVO NO CORRIENTE</t>
  </si>
  <si>
    <t>PROPIEDAD PLANTA Y EQUIPO</t>
  </si>
  <si>
    <t xml:space="preserve">VEHICULOS                                    </t>
  </si>
  <si>
    <t>MUEBLES ENSERES</t>
  </si>
  <si>
    <t>MAQUINARIA Y EQUIPO MEDICO</t>
  </si>
  <si>
    <t>MENOS: DEPRECIACION ACUMULADA</t>
  </si>
  <si>
    <t>TOTAL PROPIEDAD PLANTA Y EQUIPO</t>
  </si>
  <si>
    <t xml:space="preserve">OTROS ACTIVOS -APORTES        </t>
  </si>
  <si>
    <t>TOTAL ACTIVO NO CORRIENTE</t>
  </si>
  <si>
    <t>TOTAL ACTIVOS $</t>
  </si>
  <si>
    <t>PASIVOS</t>
  </si>
  <si>
    <t>PASIVO CORRIENTE</t>
  </si>
  <si>
    <t xml:space="preserve">OBLIGACIONES BANCARIAS       </t>
  </si>
  <si>
    <t>CUENTAS POR P. A PROVEEDORES</t>
  </si>
  <si>
    <t xml:space="preserve">IMPUESTOS POR PAGAR             </t>
  </si>
  <si>
    <t>TOTAL PASIVO CORRIENTE</t>
  </si>
  <si>
    <t>PASIVO A LARGO PLAZO</t>
  </si>
  <si>
    <t>CUENTAS POR PAGAR A SOCIOS</t>
  </si>
  <si>
    <t>TOTAL PASIVO A LARGO PLAZO</t>
  </si>
  <si>
    <t>TOTAL PASIVO</t>
  </si>
  <si>
    <t>PATRIMONIO</t>
  </si>
  <si>
    <t>CAPITAL SOCIAL</t>
  </si>
  <si>
    <t>RESERVAS Y PROVISIONES</t>
  </si>
  <si>
    <t>OTRAS RESERVAS</t>
  </si>
  <si>
    <t>UTILIDADES ACUMULADAS</t>
  </si>
  <si>
    <t>UTILIDADES DEL EJERCICIO</t>
  </si>
  <si>
    <t>TOTAL PATRIMONIO</t>
  </si>
  <si>
    <t>TOTAL PASIVO Y PATRIMONIO $</t>
  </si>
  <si>
    <t>DIF.</t>
  </si>
  <si>
    <t>__________________________</t>
  </si>
  <si>
    <t>ALVARO PARDO APOLINDAR</t>
  </si>
  <si>
    <t>________________________________</t>
  </si>
  <si>
    <t>C.C. 16.603.249 DE CALI.</t>
  </si>
  <si>
    <t>OTTO ANTONIO REVELO MONSALVE</t>
  </si>
  <si>
    <t>REPRESENTANTE LEGAL</t>
  </si>
  <si>
    <t>T.P. 40.221-T</t>
  </si>
  <si>
    <t>CONTADOR PÚBLICO</t>
  </si>
  <si>
    <t>"VIGILADOS POR LA SUPERSALUD"</t>
  </si>
  <si>
    <t>NIT.: 800.184.011-2</t>
  </si>
  <si>
    <t>CALI - DEPARTAMENTO DEL VALLE</t>
  </si>
  <si>
    <t>ESTADO DE RESULTADOS</t>
  </si>
  <si>
    <t>ESTADOS FINANCIEROS</t>
  </si>
  <si>
    <t>ENERO 01 A</t>
  </si>
  <si>
    <t>DIC.31.2.015</t>
  </si>
  <si>
    <t>DIC.31.2.014</t>
  </si>
  <si>
    <t>DIC.31.2.013</t>
  </si>
  <si>
    <t>INGRESOS BRUTOS</t>
  </si>
  <si>
    <t>MENOS: DEVOLUCIONES</t>
  </si>
  <si>
    <t>INGRESOS NETOS</t>
  </si>
  <si>
    <t>MENOS: GASTOS OPERACIONALES</t>
  </si>
  <si>
    <t>GASTOS DIVERSOS</t>
  </si>
  <si>
    <t>TOTAL GASTOS OPERACIONALES</t>
  </si>
  <si>
    <t>UTILIDAD OPERACIONAL</t>
  </si>
  <si>
    <t>MÁS: OTROS INGRESOS</t>
  </si>
  <si>
    <t>GASTOS FINANCIEROS</t>
  </si>
  <si>
    <t>UTILIDAD ANTES DE IMPUESTOS</t>
  </si>
  <si>
    <t>IMPUESTO DE RENTA</t>
  </si>
  <si>
    <t>UTILIDAD DEL EJERCICIO $</t>
  </si>
  <si>
    <t>_________________________</t>
  </si>
  <si>
    <t>C.C. 16.603.249 DE 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</si>
</sst>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* #,##0.00_-;\-* #,##0.00_-;_-* &quot;-&quot;??_-;_-@_-"/>
    <numFmt numFmtId="166" formatCode="#,##0.0000000"/>
    <numFmt numFmtId="167" formatCode="#,##0.0000"/>
    <numFmt numFmtId="168" formatCode="#,##0.000000"/>
    <numFmt numFmtId="169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6"/>
      <name val="Arial"/>
      <family val="2"/>
    </font>
    <font>
      <b/>
      <u/>
      <sz val="16"/>
      <name val="Arial"/>
      <family val="2"/>
    </font>
    <font>
      <b/>
      <u/>
      <sz val="20"/>
      <name val="Arial"/>
      <family val="2"/>
    </font>
    <font>
      <sz val="6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3" fontId="2" fillId="0" borderId="1" xfId="0" applyNumberFormat="1" applyFont="1" applyBorder="1" applyAlignment="1">
      <alignment horizontal="centerContinuous"/>
    </xf>
    <xf numFmtId="3" fontId="2" fillId="0" borderId="2" xfId="0" applyNumberFormat="1" applyFont="1" applyBorder="1" applyAlignment="1">
      <alignment horizontal="centerContinuous"/>
    </xf>
    <xf numFmtId="3" fontId="3" fillId="0" borderId="0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Continuous"/>
    </xf>
    <xf numFmtId="3" fontId="2" fillId="0" borderId="4" xfId="0" applyNumberFormat="1" applyFont="1" applyBorder="1" applyAlignment="1">
      <alignment horizontal="centerContinuous"/>
    </xf>
    <xf numFmtId="3" fontId="3" fillId="0" borderId="5" xfId="0" applyNumberFormat="1" applyFont="1" applyBorder="1" applyAlignment="1">
      <alignment horizontal="centerContinuous"/>
    </xf>
    <xf numFmtId="3" fontId="3" fillId="0" borderId="6" xfId="0" applyNumberFormat="1" applyFont="1" applyBorder="1" applyAlignment="1">
      <alignment horizontal="centerContinuous"/>
    </xf>
    <xf numFmtId="3" fontId="2" fillId="0" borderId="7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3" fontId="3" fillId="0" borderId="8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/>
    <xf numFmtId="3" fontId="4" fillId="0" borderId="0" xfId="0" applyNumberFormat="1" applyFont="1"/>
    <xf numFmtId="3" fontId="2" fillId="0" borderId="11" xfId="0" applyNumberFormat="1" applyFont="1" applyBorder="1"/>
    <xf numFmtId="3" fontId="2" fillId="0" borderId="12" xfId="0" applyNumberFormat="1" applyFont="1" applyBorder="1"/>
    <xf numFmtId="3" fontId="5" fillId="0" borderId="11" xfId="0" applyNumberFormat="1" applyFont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4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16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4" fillId="0" borderId="0" xfId="0" applyNumberFormat="1" applyFont="1" applyBorder="1"/>
    <xf numFmtId="168" fontId="3" fillId="0" borderId="0" xfId="0" applyNumberFormat="1" applyFont="1" applyBorder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3" fillId="0" borderId="0" xfId="0" applyFont="1"/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3" fontId="2" fillId="0" borderId="5" xfId="0" applyNumberFormat="1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Continuous"/>
    </xf>
    <xf numFmtId="3" fontId="2" fillId="0" borderId="13" xfId="0" applyNumberFormat="1" applyFont="1" applyBorder="1" applyAlignment="1">
      <alignment horizontal="centerContinuous"/>
    </xf>
    <xf numFmtId="167" fontId="2" fillId="0" borderId="14" xfId="0" applyNumberFormat="1" applyFont="1" applyBorder="1" applyAlignment="1">
      <alignment horizontal="centerContinuous"/>
    </xf>
    <xf numFmtId="3" fontId="2" fillId="0" borderId="15" xfId="0" applyNumberFormat="1" applyFont="1" applyBorder="1" applyAlignment="1">
      <alignment horizontal="centerContinuous"/>
    </xf>
    <xf numFmtId="167" fontId="2" fillId="0" borderId="16" xfId="0" applyNumberFormat="1" applyFont="1" applyBorder="1" applyAlignment="1">
      <alignment horizontal="centerContinuous"/>
    </xf>
    <xf numFmtId="169" fontId="3" fillId="0" borderId="0" xfId="1" applyNumberFormat="1" applyFont="1"/>
    <xf numFmtId="0" fontId="3" fillId="0" borderId="11" xfId="0" applyFont="1" applyBorder="1"/>
    <xf numFmtId="3" fontId="3" fillId="0" borderId="12" xfId="0" applyNumberFormat="1" applyFont="1" applyBorder="1"/>
    <xf numFmtId="0" fontId="3" fillId="0" borderId="12" xfId="0" applyFont="1" applyBorder="1"/>
    <xf numFmtId="0" fontId="8" fillId="0" borderId="0" xfId="0" applyFont="1"/>
    <xf numFmtId="3" fontId="8" fillId="0" borderId="0" xfId="0" applyNumberFormat="1" applyFont="1"/>
    <xf numFmtId="0" fontId="8" fillId="0" borderId="11" xfId="0" applyFont="1" applyBorder="1"/>
    <xf numFmtId="167" fontId="3" fillId="0" borderId="12" xfId="0" applyNumberFormat="1" applyFont="1" applyBorder="1"/>
    <xf numFmtId="167" fontId="3" fillId="0" borderId="0" xfId="0" applyNumberFormat="1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/>
    <xf numFmtId="0" fontId="9" fillId="0" borderId="0" xfId="0" applyFont="1" applyAlignment="1"/>
    <xf numFmtId="0" fontId="7" fillId="0" borderId="0" xfId="0" applyFont="1" applyAlignment="1"/>
    <xf numFmtId="164" fontId="3" fillId="0" borderId="0" xfId="2" applyFon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19052</xdr:colOff>
      <xdr:row>49</xdr:row>
      <xdr:rowOff>19050</xdr:rowOff>
    </xdr:from>
    <xdr:to>
      <xdr:col>3</xdr:col>
      <xdr:colOff>981076</xdr:colOff>
      <xdr:row>54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7" y="7162800"/>
          <a:ext cx="18954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1428750</xdr:colOff>
      <xdr:row>54</xdr:row>
      <xdr:rowOff>28575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"/>
          <a:ext cx="1428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581026</xdr:colOff>
      <xdr:row>27</xdr:row>
      <xdr:rowOff>38099</xdr:rowOff>
    </xdr:from>
    <xdr:to>
      <xdr:col>6</xdr:col>
      <xdr:colOff>314325</xdr:colOff>
      <xdr:row>31</xdr:row>
      <xdr:rowOff>66674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1" y="3990974"/>
          <a:ext cx="2381249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Documents/ESTFDIC312015EMERDOMSUPER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PATR"/>
      <sheetName val="BCEEMERAGO2015"/>
      <sheetName val="RESEMERAGO2015"/>
      <sheetName val="BCEEMERDIC2015"/>
      <sheetName val="RESEMERDIC2015"/>
      <sheetName val="Hoja2"/>
    </sheetNames>
    <sheetDataSet>
      <sheetData sheetId="0"/>
      <sheetData sheetId="1"/>
      <sheetData sheetId="2">
        <row r="33">
          <cell r="D33">
            <v>33782.25</v>
          </cell>
        </row>
      </sheetData>
      <sheetData sheetId="3"/>
      <sheetData sheetId="4">
        <row r="26">
          <cell r="B26">
            <v>35402.25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13" workbookViewId="0">
      <selection activeCell="A51" sqref="A51"/>
    </sheetView>
  </sheetViews>
  <sheetFormatPr baseColWidth="10" defaultColWidth="11.42578125" defaultRowHeight="11.25" x14ac:dyDescent="0.2"/>
  <cols>
    <col min="1" max="1" width="35.5703125" style="4" customWidth="1"/>
    <col min="2" max="2" width="13.42578125" style="4" customWidth="1"/>
    <col min="3" max="3" width="14" style="4" customWidth="1"/>
    <col min="4" max="4" width="15.5703125" style="4" customWidth="1"/>
    <col min="5" max="16384" width="11.42578125" style="4"/>
  </cols>
  <sheetData>
    <row r="1" spans="1:1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x14ac:dyDescent="0.2">
      <c r="A2" s="1" t="s">
        <v>1</v>
      </c>
      <c r="B2" s="5"/>
      <c r="C2" s="5"/>
      <c r="D2" s="6"/>
      <c r="E2" s="3"/>
      <c r="F2" s="3"/>
      <c r="G2" s="3"/>
      <c r="H2" s="3"/>
      <c r="I2" s="3"/>
      <c r="J2" s="3"/>
      <c r="K2" s="3"/>
    </row>
    <row r="3" spans="1:11" x14ac:dyDescent="0.2">
      <c r="A3" s="7" t="s">
        <v>2</v>
      </c>
      <c r="B3" s="8"/>
      <c r="C3" s="8"/>
      <c r="D3" s="9"/>
      <c r="E3" s="3"/>
      <c r="F3" s="3"/>
      <c r="G3" s="3"/>
      <c r="H3" s="3"/>
      <c r="I3" s="3"/>
      <c r="J3" s="3"/>
      <c r="K3" s="3"/>
    </row>
    <row r="4" spans="1:11" x14ac:dyDescent="0.2">
      <c r="A4" s="10" t="s">
        <v>3</v>
      </c>
      <c r="B4" s="11"/>
      <c r="C4" s="11"/>
      <c r="D4" s="12"/>
      <c r="E4" s="3"/>
      <c r="F4" s="3"/>
      <c r="G4" s="3"/>
      <c r="H4" s="3"/>
      <c r="I4" s="3"/>
      <c r="J4" s="3"/>
      <c r="K4" s="3"/>
    </row>
    <row r="5" spans="1:11" x14ac:dyDescent="0.2">
      <c r="A5" s="10" t="s">
        <v>4</v>
      </c>
      <c r="B5" s="11"/>
      <c r="C5" s="11"/>
      <c r="D5" s="12"/>
      <c r="E5" s="3"/>
      <c r="F5" s="3"/>
      <c r="G5" s="3"/>
      <c r="H5" s="3"/>
      <c r="I5" s="3"/>
      <c r="J5" s="3"/>
      <c r="K5" s="3"/>
    </row>
    <row r="6" spans="1:11" x14ac:dyDescent="0.2">
      <c r="A6" s="13" t="s">
        <v>5</v>
      </c>
      <c r="B6" s="8"/>
      <c r="C6" s="8"/>
      <c r="D6" s="9"/>
      <c r="E6" s="3"/>
      <c r="F6" s="3"/>
      <c r="G6" s="3"/>
      <c r="H6" s="3"/>
      <c r="I6" s="3"/>
      <c r="J6" s="3"/>
      <c r="K6" s="3"/>
    </row>
    <row r="7" spans="1:11" x14ac:dyDescent="0.2">
      <c r="A7" s="14"/>
      <c r="B7" s="15" t="s">
        <v>6</v>
      </c>
      <c r="C7" s="15" t="s">
        <v>7</v>
      </c>
      <c r="D7" s="15" t="s">
        <v>8</v>
      </c>
      <c r="E7" s="3"/>
      <c r="F7" s="3"/>
      <c r="G7" s="3"/>
      <c r="H7" s="3"/>
      <c r="I7" s="3"/>
      <c r="J7" s="3"/>
      <c r="K7" s="3"/>
    </row>
    <row r="8" spans="1:11" x14ac:dyDescent="0.2">
      <c r="A8" s="16" t="s">
        <v>9</v>
      </c>
      <c r="B8" s="16"/>
      <c r="C8" s="16"/>
      <c r="D8" s="16"/>
      <c r="E8" s="3"/>
      <c r="F8" s="3"/>
      <c r="G8" s="3"/>
      <c r="H8" s="3"/>
      <c r="I8" s="3"/>
      <c r="J8" s="3"/>
      <c r="K8" s="3"/>
    </row>
    <row r="9" spans="1:11" x14ac:dyDescent="0.2">
      <c r="A9" s="17" t="s">
        <v>10</v>
      </c>
      <c r="B9" s="17"/>
      <c r="C9" s="17"/>
      <c r="D9" s="17"/>
      <c r="E9" s="3"/>
      <c r="F9" s="3"/>
      <c r="G9" s="3"/>
      <c r="H9" s="3"/>
      <c r="I9" s="3"/>
      <c r="J9" s="3"/>
      <c r="K9" s="3"/>
    </row>
    <row r="10" spans="1:11" x14ac:dyDescent="0.2">
      <c r="A10" s="4" t="s">
        <v>11</v>
      </c>
      <c r="B10" s="4">
        <f>6174+500+10000</f>
        <v>16674</v>
      </c>
      <c r="C10" s="4">
        <f>4619+109179</f>
        <v>113798</v>
      </c>
      <c r="D10" s="4">
        <v>30009</v>
      </c>
      <c r="E10" s="3"/>
      <c r="F10" s="3"/>
      <c r="G10" s="3"/>
      <c r="H10" s="3"/>
      <c r="I10" s="3"/>
      <c r="J10" s="3"/>
      <c r="K10" s="3"/>
    </row>
    <row r="11" spans="1:11" x14ac:dyDescent="0.2">
      <c r="A11" s="4" t="s">
        <v>12</v>
      </c>
      <c r="B11" s="4">
        <v>163850</v>
      </c>
      <c r="C11" s="4">
        <v>187632</v>
      </c>
      <c r="D11" s="4">
        <v>274490</v>
      </c>
      <c r="E11" s="3"/>
      <c r="F11" s="3"/>
      <c r="G11" s="3"/>
      <c r="H11" s="3"/>
      <c r="I11" s="3"/>
      <c r="J11" s="3"/>
      <c r="K11" s="3"/>
    </row>
    <row r="12" spans="1:11" ht="12" thickBot="1" x14ac:dyDescent="0.25">
      <c r="A12" s="4" t="s">
        <v>13</v>
      </c>
      <c r="B12" s="4">
        <v>63682</v>
      </c>
      <c r="C12" s="4">
        <v>43737</v>
      </c>
      <c r="D12" s="4">
        <v>18545</v>
      </c>
      <c r="E12" s="3"/>
      <c r="F12" s="3"/>
      <c r="G12" s="3"/>
      <c r="H12" s="3"/>
      <c r="I12" s="3"/>
      <c r="J12" s="3"/>
      <c r="K12" s="3"/>
    </row>
    <row r="13" spans="1:11" ht="12" thickBot="1" x14ac:dyDescent="0.25">
      <c r="A13" s="18" t="s">
        <v>14</v>
      </c>
      <c r="B13" s="19">
        <f t="shared" ref="B13:D13" si="0">SUM(B10:B12)</f>
        <v>244206</v>
      </c>
      <c r="C13" s="19">
        <f t="shared" si="0"/>
        <v>345167</v>
      </c>
      <c r="D13" s="19">
        <f t="shared" si="0"/>
        <v>323044</v>
      </c>
      <c r="E13" s="3"/>
      <c r="F13" s="3"/>
      <c r="G13" s="3"/>
      <c r="H13" s="3"/>
      <c r="I13" s="3"/>
      <c r="J13" s="3"/>
      <c r="K13" s="3"/>
    </row>
    <row r="14" spans="1:11" x14ac:dyDescent="0.2">
      <c r="A14" s="16" t="s">
        <v>15</v>
      </c>
      <c r="B14" s="16"/>
      <c r="C14" s="16"/>
      <c r="D14" s="16"/>
      <c r="E14" s="3"/>
      <c r="F14" s="3"/>
      <c r="G14" s="3"/>
      <c r="H14" s="3"/>
      <c r="I14" s="3"/>
      <c r="J14" s="3"/>
      <c r="K14" s="3"/>
    </row>
    <row r="15" spans="1:11" x14ac:dyDescent="0.2">
      <c r="A15" s="4" t="s">
        <v>16</v>
      </c>
      <c r="E15" s="3"/>
      <c r="F15" s="3"/>
      <c r="G15" s="3"/>
      <c r="H15" s="3"/>
      <c r="I15" s="3"/>
      <c r="J15" s="3"/>
      <c r="K15" s="3"/>
    </row>
    <row r="16" spans="1:11" x14ac:dyDescent="0.2">
      <c r="A16" s="4" t="s">
        <v>17</v>
      </c>
      <c r="B16" s="4">
        <f>277648+26750+151000</f>
        <v>455398</v>
      </c>
      <c r="C16" s="4">
        <f>238676+38972</f>
        <v>277648</v>
      </c>
      <c r="D16" s="4">
        <f>217945+50431</f>
        <v>268376</v>
      </c>
      <c r="E16" s="3"/>
      <c r="F16" s="3"/>
      <c r="G16" s="3"/>
      <c r="H16" s="3"/>
      <c r="I16" s="3"/>
      <c r="J16" s="3"/>
      <c r="K16" s="3"/>
    </row>
    <row r="17" spans="1:11" x14ac:dyDescent="0.2">
      <c r="A17" s="4" t="s">
        <v>18</v>
      </c>
      <c r="B17" s="4">
        <v>5447</v>
      </c>
      <c r="C17" s="4">
        <v>4247</v>
      </c>
      <c r="D17" s="4">
        <v>4247</v>
      </c>
      <c r="E17" s="3"/>
      <c r="F17" s="3"/>
      <c r="G17" s="3"/>
      <c r="H17" s="3"/>
      <c r="I17" s="3"/>
      <c r="J17" s="3"/>
      <c r="K17" s="3"/>
    </row>
    <row r="18" spans="1:11" x14ac:dyDescent="0.2">
      <c r="A18" s="4" t="s">
        <v>19</v>
      </c>
      <c r="B18" s="4">
        <v>39862</v>
      </c>
      <c r="C18" s="4">
        <v>39862</v>
      </c>
      <c r="D18" s="4">
        <v>39862</v>
      </c>
      <c r="E18" s="3"/>
      <c r="F18" s="3"/>
      <c r="G18" s="3"/>
      <c r="H18" s="3"/>
      <c r="I18" s="3"/>
      <c r="J18" s="3"/>
      <c r="K18" s="3"/>
    </row>
    <row r="19" spans="1:11" ht="12" thickBot="1" x14ac:dyDescent="0.25">
      <c r="A19" s="4" t="s">
        <v>20</v>
      </c>
      <c r="B19" s="4">
        <v>-206189</v>
      </c>
      <c r="C19" s="4">
        <v>-206189</v>
      </c>
      <c r="D19" s="4">
        <v>-206189</v>
      </c>
      <c r="E19" s="3"/>
      <c r="F19" s="3"/>
      <c r="G19" s="3"/>
      <c r="H19" s="3"/>
      <c r="I19" s="3"/>
      <c r="J19" s="3"/>
      <c r="K19" s="3"/>
    </row>
    <row r="20" spans="1:11" ht="12" thickBot="1" x14ac:dyDescent="0.25">
      <c r="A20" s="20" t="s">
        <v>21</v>
      </c>
      <c r="B20" s="19">
        <f t="shared" ref="B20:D20" si="1">SUM(B16:B19)</f>
        <v>294518</v>
      </c>
      <c r="C20" s="19">
        <f t="shared" si="1"/>
        <v>115568</v>
      </c>
      <c r="D20" s="19">
        <f t="shared" si="1"/>
        <v>106296</v>
      </c>
      <c r="E20" s="3"/>
      <c r="F20" s="3"/>
      <c r="G20" s="3"/>
      <c r="H20" s="3"/>
      <c r="I20" s="3"/>
      <c r="J20" s="3"/>
      <c r="K20" s="3"/>
    </row>
    <row r="21" spans="1:11" ht="12" thickBot="1" x14ac:dyDescent="0.25">
      <c r="A21" s="4" t="s">
        <v>22</v>
      </c>
      <c r="B21" s="4">
        <v>4200</v>
      </c>
      <c r="C21" s="4">
        <v>2800</v>
      </c>
      <c r="D21" s="4">
        <v>2800</v>
      </c>
      <c r="E21" s="3"/>
      <c r="F21" s="3"/>
      <c r="G21" s="3"/>
      <c r="H21" s="3"/>
      <c r="I21" s="3"/>
      <c r="J21" s="3"/>
      <c r="K21" s="3"/>
    </row>
    <row r="22" spans="1:11" ht="12" thickBot="1" x14ac:dyDescent="0.25">
      <c r="A22" s="18" t="s">
        <v>23</v>
      </c>
      <c r="B22" s="19">
        <f t="shared" ref="B22:D22" si="2">+B20+B21</f>
        <v>298718</v>
      </c>
      <c r="C22" s="19">
        <f t="shared" si="2"/>
        <v>118368</v>
      </c>
      <c r="D22" s="19">
        <f t="shared" si="2"/>
        <v>109096</v>
      </c>
      <c r="E22" s="3"/>
      <c r="F22" s="3"/>
      <c r="G22" s="3"/>
      <c r="H22" s="3"/>
      <c r="I22" s="3"/>
      <c r="J22" s="3"/>
      <c r="K22" s="3"/>
    </row>
    <row r="23" spans="1:11" ht="12" thickBot="1" x14ac:dyDescent="0.25">
      <c r="A23" s="18" t="s">
        <v>24</v>
      </c>
      <c r="B23" s="19">
        <f t="shared" ref="B23:D23" si="3">+B13+B22</f>
        <v>542924</v>
      </c>
      <c r="C23" s="19">
        <f t="shared" si="3"/>
        <v>463535</v>
      </c>
      <c r="D23" s="19">
        <f t="shared" si="3"/>
        <v>432140</v>
      </c>
      <c r="E23" s="3"/>
      <c r="F23" s="3"/>
      <c r="G23" s="3"/>
      <c r="H23" s="3"/>
      <c r="I23" s="3"/>
      <c r="J23" s="3"/>
      <c r="K23" s="3"/>
    </row>
    <row r="24" spans="1:11" x14ac:dyDescent="0.2">
      <c r="A24" s="16" t="s">
        <v>25</v>
      </c>
      <c r="B24" s="16"/>
      <c r="C24" s="16"/>
      <c r="D24" s="16"/>
      <c r="E24" s="3"/>
      <c r="F24" s="3"/>
      <c r="G24" s="3"/>
      <c r="H24" s="3"/>
      <c r="I24" s="3"/>
      <c r="J24" s="3"/>
      <c r="K24" s="3"/>
    </row>
    <row r="25" spans="1:11" x14ac:dyDescent="0.2">
      <c r="A25" s="21" t="s">
        <v>26</v>
      </c>
      <c r="B25" s="21"/>
      <c r="C25" s="21"/>
      <c r="D25" s="21"/>
      <c r="E25" s="3"/>
      <c r="F25" s="3"/>
      <c r="G25" s="3"/>
      <c r="H25" s="3"/>
      <c r="I25" s="3"/>
      <c r="J25" s="3"/>
      <c r="K25" s="3"/>
    </row>
    <row r="26" spans="1:11" x14ac:dyDescent="0.2">
      <c r="A26" s="22" t="s">
        <v>27</v>
      </c>
      <c r="B26" s="22">
        <v>80000</v>
      </c>
      <c r="C26" s="22">
        <v>73076</v>
      </c>
      <c r="D26" s="22">
        <v>155125</v>
      </c>
      <c r="E26" s="3"/>
      <c r="F26" s="3"/>
      <c r="G26" s="3"/>
      <c r="H26" s="3"/>
      <c r="I26" s="3"/>
      <c r="J26" s="3"/>
      <c r="K26" s="3"/>
    </row>
    <row r="27" spans="1:11" x14ac:dyDescent="0.2">
      <c r="A27" s="22" t="s">
        <v>28</v>
      </c>
      <c r="B27" s="22">
        <v>0</v>
      </c>
      <c r="C27" s="22">
        <v>0</v>
      </c>
      <c r="D27" s="22">
        <v>0</v>
      </c>
      <c r="E27" s="3"/>
      <c r="F27" s="3"/>
      <c r="G27" s="3"/>
      <c r="H27" s="3"/>
      <c r="I27" s="3"/>
      <c r="J27" s="3"/>
      <c r="K27" s="3"/>
    </row>
    <row r="28" spans="1:11" ht="12" thickBot="1" x14ac:dyDescent="0.25">
      <c r="A28" s="22" t="s">
        <v>29</v>
      </c>
      <c r="B28" s="22">
        <v>36</v>
      </c>
      <c r="C28" s="22">
        <f>1+2</f>
        <v>3</v>
      </c>
      <c r="D28" s="22">
        <v>57</v>
      </c>
      <c r="E28" s="3"/>
      <c r="F28" s="3"/>
      <c r="G28" s="3"/>
      <c r="H28" s="3"/>
      <c r="I28" s="3"/>
      <c r="J28" s="3"/>
      <c r="K28" s="3"/>
    </row>
    <row r="29" spans="1:11" ht="12" thickBot="1" x14ac:dyDescent="0.25">
      <c r="A29" s="23" t="s">
        <v>30</v>
      </c>
      <c r="B29" s="24">
        <f t="shared" ref="B29:D29" si="4">SUM(B26:B28)</f>
        <v>80036</v>
      </c>
      <c r="C29" s="24">
        <f t="shared" si="4"/>
        <v>73079</v>
      </c>
      <c r="D29" s="24">
        <f t="shared" si="4"/>
        <v>155182</v>
      </c>
      <c r="E29" s="3"/>
      <c r="F29" s="3"/>
      <c r="G29" s="3"/>
      <c r="H29" s="3"/>
      <c r="I29" s="3"/>
      <c r="J29" s="3"/>
      <c r="K29" s="3"/>
    </row>
    <row r="30" spans="1:11" x14ac:dyDescent="0.2">
      <c r="A30" s="21" t="s">
        <v>31</v>
      </c>
      <c r="B30" s="21"/>
      <c r="C30" s="21"/>
      <c r="D30" s="21"/>
      <c r="E30" s="3"/>
      <c r="F30" s="3"/>
      <c r="G30" s="3"/>
      <c r="H30" s="3"/>
      <c r="I30" s="3"/>
      <c r="J30" s="3"/>
      <c r="K30" s="3"/>
    </row>
    <row r="31" spans="1:11" ht="12" thickBot="1" x14ac:dyDescent="0.25">
      <c r="A31" s="22" t="s">
        <v>32</v>
      </c>
      <c r="B31" s="22">
        <v>106289</v>
      </c>
      <c r="C31" s="22">
        <v>297219</v>
      </c>
      <c r="D31" s="22">
        <v>89090</v>
      </c>
      <c r="E31" s="3"/>
      <c r="F31" s="3"/>
      <c r="G31" s="3"/>
      <c r="H31" s="3"/>
      <c r="I31" s="3"/>
      <c r="J31" s="3"/>
      <c r="K31" s="3"/>
    </row>
    <row r="32" spans="1:11" ht="12" thickBot="1" x14ac:dyDescent="0.25">
      <c r="A32" s="23" t="s">
        <v>33</v>
      </c>
      <c r="B32" s="24">
        <f t="shared" ref="B32:D32" si="5">+B31</f>
        <v>106289</v>
      </c>
      <c r="C32" s="24">
        <f t="shared" si="5"/>
        <v>297219</v>
      </c>
      <c r="D32" s="24">
        <f t="shared" si="5"/>
        <v>89090</v>
      </c>
      <c r="E32" s="3"/>
      <c r="F32" s="3"/>
      <c r="G32" s="3"/>
      <c r="H32" s="3"/>
      <c r="I32" s="3"/>
      <c r="J32" s="3"/>
      <c r="K32" s="3"/>
    </row>
    <row r="33" spans="1:11" ht="12" thickBot="1" x14ac:dyDescent="0.25">
      <c r="A33" s="23" t="s">
        <v>34</v>
      </c>
      <c r="B33" s="24">
        <f t="shared" ref="B33:D33" si="6">+B29+B32</f>
        <v>186325</v>
      </c>
      <c r="C33" s="24">
        <f t="shared" si="6"/>
        <v>370298</v>
      </c>
      <c r="D33" s="24">
        <f t="shared" si="6"/>
        <v>244272</v>
      </c>
      <c r="E33" s="3"/>
      <c r="F33" s="3"/>
      <c r="G33" s="3"/>
      <c r="H33" s="3"/>
      <c r="I33" s="3"/>
      <c r="J33" s="3"/>
      <c r="K33" s="3"/>
    </row>
    <row r="34" spans="1:11" x14ac:dyDescent="0.2">
      <c r="A34" s="21" t="s">
        <v>35</v>
      </c>
      <c r="B34" s="21"/>
      <c r="C34" s="21"/>
      <c r="D34" s="21"/>
      <c r="E34" s="3"/>
      <c r="F34" s="3"/>
      <c r="G34" s="3"/>
      <c r="H34" s="3"/>
      <c r="I34" s="3"/>
      <c r="J34" s="3"/>
      <c r="K34" s="3"/>
    </row>
    <row r="35" spans="1:11" x14ac:dyDescent="0.2">
      <c r="A35" s="22" t="s">
        <v>36</v>
      </c>
      <c r="B35" s="22">
        <v>50000</v>
      </c>
      <c r="C35" s="22">
        <v>17700</v>
      </c>
      <c r="D35" s="22">
        <v>17700</v>
      </c>
      <c r="E35" s="3"/>
      <c r="F35" s="3"/>
      <c r="G35" s="3"/>
      <c r="H35" s="3"/>
      <c r="I35" s="3"/>
      <c r="J35" s="3"/>
      <c r="K35" s="3"/>
    </row>
    <row r="36" spans="1:11" x14ac:dyDescent="0.2">
      <c r="A36" s="22" t="s">
        <v>37</v>
      </c>
      <c r="B36" s="22">
        <v>41755</v>
      </c>
      <c r="C36" s="22">
        <v>41755</v>
      </c>
      <c r="D36" s="22">
        <v>41755</v>
      </c>
      <c r="E36" s="3"/>
      <c r="F36" s="3"/>
      <c r="G36" s="3"/>
      <c r="H36" s="3"/>
      <c r="I36" s="3"/>
      <c r="J36" s="3"/>
      <c r="K36" s="3"/>
    </row>
    <row r="37" spans="1:11" x14ac:dyDescent="0.2">
      <c r="A37" s="22" t="s">
        <v>38</v>
      </c>
      <c r="B37" s="22">
        <v>195660</v>
      </c>
      <c r="C37" s="22">
        <v>0</v>
      </c>
      <c r="D37" s="22">
        <v>0</v>
      </c>
      <c r="E37" s="3"/>
      <c r="F37" s="3"/>
      <c r="G37" s="3"/>
      <c r="H37" s="3"/>
      <c r="I37" s="3"/>
      <c r="J37" s="3"/>
      <c r="K37" s="3"/>
    </row>
    <row r="38" spans="1:11" x14ac:dyDescent="0.2">
      <c r="A38" s="22" t="s">
        <v>39</v>
      </c>
      <c r="B38" s="22">
        <v>33782</v>
      </c>
      <c r="C38" s="22">
        <v>0</v>
      </c>
      <c r="D38" s="22">
        <v>76059</v>
      </c>
      <c r="E38" s="3"/>
      <c r="F38" s="3"/>
      <c r="G38" s="3"/>
      <c r="H38" s="3"/>
      <c r="I38" s="3"/>
      <c r="J38" s="3"/>
      <c r="K38" s="3"/>
    </row>
    <row r="39" spans="1:11" ht="12" thickBot="1" x14ac:dyDescent="0.25">
      <c r="A39" s="22" t="s">
        <v>40</v>
      </c>
      <c r="B39" s="22">
        <f>+[1]RESEMERDIC2015!B26</f>
        <v>35402.25</v>
      </c>
      <c r="C39" s="22">
        <f>+[1]RESEMERAGO2015!D33</f>
        <v>33782.25</v>
      </c>
      <c r="D39" s="22">
        <v>52354</v>
      </c>
      <c r="E39" s="3"/>
      <c r="F39" s="3"/>
      <c r="G39" s="3"/>
      <c r="H39" s="3"/>
      <c r="I39" s="3"/>
      <c r="J39" s="3"/>
      <c r="K39" s="3"/>
    </row>
    <row r="40" spans="1:11" ht="12" thickBot="1" x14ac:dyDescent="0.25">
      <c r="A40" s="23" t="s">
        <v>41</v>
      </c>
      <c r="B40" s="24">
        <f t="shared" ref="B40:D40" si="7">SUM(B35:B39)</f>
        <v>356599.25</v>
      </c>
      <c r="C40" s="24">
        <f t="shared" si="7"/>
        <v>93237.25</v>
      </c>
      <c r="D40" s="24">
        <f t="shared" si="7"/>
        <v>187868</v>
      </c>
      <c r="E40" s="3"/>
      <c r="F40" s="3"/>
      <c r="G40" s="3"/>
      <c r="H40" s="3"/>
      <c r="I40" s="3"/>
      <c r="J40" s="3"/>
      <c r="K40" s="3"/>
    </row>
    <row r="41" spans="1:11" ht="12" thickBot="1" x14ac:dyDescent="0.25">
      <c r="A41" s="23" t="s">
        <v>42</v>
      </c>
      <c r="B41" s="24">
        <f t="shared" ref="B41:D41" si="8">+B33+B40</f>
        <v>542924.25</v>
      </c>
      <c r="C41" s="24">
        <f t="shared" si="8"/>
        <v>463535.25</v>
      </c>
      <c r="D41" s="24">
        <f t="shared" si="8"/>
        <v>432140</v>
      </c>
      <c r="E41" s="3"/>
      <c r="F41" s="3"/>
      <c r="G41" s="3"/>
      <c r="H41" s="3"/>
      <c r="I41" s="3"/>
      <c r="J41" s="3"/>
      <c r="K41" s="3"/>
    </row>
    <row r="42" spans="1:11" x14ac:dyDescent="0.2">
      <c r="A42" s="22" t="s">
        <v>43</v>
      </c>
      <c r="B42" s="22">
        <f t="shared" ref="B42:D42" si="9">+B23-B41</f>
        <v>-0.25</v>
      </c>
      <c r="C42" s="22">
        <f t="shared" si="9"/>
        <v>-0.25</v>
      </c>
      <c r="D42" s="22">
        <f t="shared" si="9"/>
        <v>0</v>
      </c>
      <c r="E42" s="3"/>
      <c r="F42" s="3"/>
      <c r="G42" s="3"/>
      <c r="H42" s="3"/>
      <c r="I42" s="3"/>
      <c r="J42" s="3"/>
      <c r="K42" s="3"/>
    </row>
    <row r="43" spans="1:11" x14ac:dyDescent="0.2">
      <c r="B43" s="25"/>
      <c r="E43" s="3"/>
      <c r="F43" s="3"/>
      <c r="G43" s="3"/>
      <c r="H43" s="3"/>
      <c r="I43" s="3"/>
      <c r="J43" s="3"/>
      <c r="K43" s="3"/>
    </row>
    <row r="44" spans="1:11" x14ac:dyDescent="0.2">
      <c r="A44" s="26"/>
      <c r="E44" s="3"/>
      <c r="F44" s="3"/>
      <c r="G44" s="3"/>
      <c r="H44" s="3"/>
      <c r="I44" s="3"/>
      <c r="J44" s="3"/>
      <c r="K44" s="3"/>
    </row>
    <row r="45" spans="1:11" x14ac:dyDescent="0.2">
      <c r="E45" s="3"/>
      <c r="F45" s="3"/>
      <c r="G45" s="3"/>
      <c r="H45" s="3"/>
      <c r="I45" s="3"/>
      <c r="J45" s="3"/>
      <c r="K45" s="3"/>
    </row>
    <row r="46" spans="1:11" x14ac:dyDescent="0.2">
      <c r="E46" s="3"/>
      <c r="F46" s="3"/>
      <c r="G46" s="3"/>
      <c r="H46" s="3"/>
      <c r="I46" s="3"/>
      <c r="J46" s="3"/>
      <c r="K46" s="3"/>
    </row>
    <row r="47" spans="1:11" x14ac:dyDescent="0.2">
      <c r="E47" s="3"/>
      <c r="F47" s="3"/>
      <c r="G47" s="3"/>
      <c r="H47" s="3"/>
      <c r="I47" s="3"/>
      <c r="J47" s="3"/>
      <c r="K47" s="3"/>
    </row>
    <row r="48" spans="1:11" x14ac:dyDescent="0.2">
      <c r="E48" s="3"/>
      <c r="F48" s="3"/>
      <c r="G48" s="3"/>
      <c r="H48" s="3"/>
      <c r="I48" s="3"/>
      <c r="J48" s="3"/>
      <c r="K48" s="3"/>
    </row>
    <row r="49" spans="1:11" x14ac:dyDescent="0.2">
      <c r="E49" s="3"/>
      <c r="F49" s="3"/>
      <c r="G49" s="3"/>
      <c r="H49" s="3"/>
      <c r="I49" s="3"/>
      <c r="J49" s="3"/>
      <c r="K49" s="3"/>
    </row>
    <row r="50" spans="1:11" x14ac:dyDescent="0.2">
      <c r="E50" s="3"/>
      <c r="F50" s="3"/>
      <c r="G50" s="3"/>
      <c r="H50" s="3"/>
      <c r="I50" s="3"/>
      <c r="J50" s="3"/>
      <c r="K50" s="3"/>
    </row>
    <row r="51" spans="1:11" x14ac:dyDescent="0.2">
      <c r="E51" s="3"/>
      <c r="F51" s="3"/>
      <c r="G51" s="3"/>
      <c r="H51" s="3"/>
      <c r="I51" s="3"/>
      <c r="J51" s="3"/>
      <c r="K51" s="3"/>
    </row>
    <row r="52" spans="1:11" x14ac:dyDescent="0.2">
      <c r="E52" s="3"/>
      <c r="F52" s="3"/>
      <c r="G52" s="3"/>
      <c r="H52" s="3"/>
      <c r="I52" s="3"/>
      <c r="J52" s="3"/>
      <c r="K52" s="3"/>
    </row>
    <row r="53" spans="1:11" x14ac:dyDescent="0.2">
      <c r="E53" s="3"/>
      <c r="F53" s="3"/>
      <c r="G53" s="3"/>
      <c r="H53" s="3"/>
      <c r="I53" s="3"/>
      <c r="J53" s="3"/>
      <c r="K53" s="3"/>
    </row>
    <row r="54" spans="1:11" x14ac:dyDescent="0.2">
      <c r="E54" s="3"/>
      <c r="F54" s="3"/>
      <c r="G54" s="3"/>
      <c r="H54" s="3"/>
      <c r="I54" s="3"/>
      <c r="J54" s="3"/>
      <c r="K54" s="3"/>
    </row>
    <row r="55" spans="1:11" x14ac:dyDescent="0.2">
      <c r="A55" s="16" t="s">
        <v>44</v>
      </c>
      <c r="B55" s="16"/>
      <c r="C55" s="16"/>
      <c r="D55" s="16"/>
      <c r="E55" s="3"/>
      <c r="F55" s="3"/>
      <c r="G55" s="3"/>
      <c r="H55" s="3"/>
      <c r="I55" s="3"/>
      <c r="J55" s="3"/>
      <c r="K55" s="3"/>
    </row>
    <row r="56" spans="1:11" x14ac:dyDescent="0.2">
      <c r="A56" s="16" t="s">
        <v>45</v>
      </c>
      <c r="B56" s="16"/>
      <c r="C56" s="27" t="s">
        <v>46</v>
      </c>
      <c r="D56" s="16"/>
      <c r="E56" s="3"/>
      <c r="F56" s="3"/>
      <c r="G56" s="3"/>
      <c r="H56" s="3"/>
      <c r="I56" s="3"/>
      <c r="J56" s="3"/>
      <c r="K56" s="3"/>
    </row>
    <row r="57" spans="1:11" x14ac:dyDescent="0.2">
      <c r="A57" s="16" t="s">
        <v>47</v>
      </c>
      <c r="B57" s="16"/>
      <c r="C57" s="27" t="s">
        <v>48</v>
      </c>
      <c r="D57" s="16"/>
      <c r="E57" s="3"/>
      <c r="F57" s="3"/>
      <c r="G57" s="3"/>
      <c r="H57" s="3"/>
      <c r="I57" s="3"/>
      <c r="J57" s="3"/>
      <c r="K57" s="3"/>
    </row>
    <row r="58" spans="1:11" x14ac:dyDescent="0.2">
      <c r="A58" s="16" t="s">
        <v>49</v>
      </c>
      <c r="B58" s="16"/>
      <c r="C58" s="27" t="s">
        <v>50</v>
      </c>
      <c r="D58" s="16"/>
      <c r="E58" s="3"/>
      <c r="F58" s="3"/>
      <c r="G58" s="3"/>
      <c r="H58" s="3"/>
      <c r="I58" s="3"/>
      <c r="J58" s="3"/>
      <c r="K58" s="3"/>
    </row>
    <row r="59" spans="1:11" ht="12" thickBot="1" x14ac:dyDescent="0.25">
      <c r="C59" s="27" t="s">
        <v>51</v>
      </c>
      <c r="E59" s="3"/>
      <c r="F59" s="3"/>
      <c r="G59" s="3"/>
      <c r="H59" s="3"/>
      <c r="I59" s="3"/>
      <c r="J59" s="3"/>
      <c r="K59" s="3"/>
    </row>
    <row r="60" spans="1:11" ht="23.25" customHeight="1" thickBot="1" x14ac:dyDescent="0.45">
      <c r="A60" s="28" t="s">
        <v>52</v>
      </c>
      <c r="B60" s="29"/>
      <c r="C60" s="29"/>
      <c r="D60" s="30"/>
      <c r="E60" s="31"/>
      <c r="F60" s="32"/>
      <c r="G60" s="3"/>
      <c r="H60" s="3"/>
      <c r="I60" s="3"/>
      <c r="J60" s="3"/>
      <c r="K60" s="3"/>
    </row>
    <row r="61" spans="1:11" x14ac:dyDescent="0.2">
      <c r="E61" s="3"/>
      <c r="F61" s="3"/>
      <c r="G61" s="3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33"/>
      <c r="B63" s="33"/>
      <c r="C63" s="3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33"/>
      <c r="B65" s="33"/>
      <c r="C65" s="3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33"/>
      <c r="B66" s="33"/>
      <c r="C66" s="33"/>
      <c r="D66" s="3"/>
    </row>
    <row r="67" spans="1:11" x14ac:dyDescent="0.2">
      <c r="A67" s="3"/>
      <c r="B67" s="3"/>
      <c r="C67" s="3"/>
      <c r="D67" s="3"/>
    </row>
    <row r="68" spans="1:11" x14ac:dyDescent="0.2">
      <c r="A68" s="3"/>
      <c r="B68" s="3"/>
      <c r="C68" s="3"/>
      <c r="D68" s="3"/>
    </row>
    <row r="69" spans="1:11" x14ac:dyDescent="0.2">
      <c r="A69" s="3"/>
      <c r="B69" s="3"/>
      <c r="C69" s="3"/>
    </row>
    <row r="70" spans="1:11" x14ac:dyDescent="0.2">
      <c r="A70" s="3"/>
      <c r="B70" s="3"/>
      <c r="C70" s="3"/>
    </row>
    <row r="71" spans="1:11" x14ac:dyDescent="0.2">
      <c r="A71" s="3"/>
      <c r="B71" s="3"/>
      <c r="C71" s="3"/>
    </row>
    <row r="72" spans="1:11" x14ac:dyDescent="0.2">
      <c r="B72" s="3"/>
      <c r="C72" s="3"/>
    </row>
    <row r="73" spans="1:11" x14ac:dyDescent="0.2">
      <c r="A73" s="3"/>
      <c r="B73" s="3"/>
      <c r="C73" s="3"/>
    </row>
    <row r="74" spans="1:11" x14ac:dyDescent="0.2">
      <c r="A74" s="3"/>
      <c r="B74" s="3"/>
      <c r="C74" s="3"/>
    </row>
    <row r="75" spans="1:11" x14ac:dyDescent="0.2">
      <c r="A75" s="3"/>
      <c r="B75" s="3"/>
      <c r="C75" s="3"/>
    </row>
    <row r="76" spans="1:11" x14ac:dyDescent="0.2">
      <c r="A76" s="3"/>
      <c r="B76" s="3"/>
      <c r="C76" s="3"/>
    </row>
    <row r="77" spans="1:11" x14ac:dyDescent="0.2">
      <c r="A77" s="3"/>
      <c r="B77" s="3"/>
      <c r="C77" s="3"/>
    </row>
    <row r="78" spans="1:11" x14ac:dyDescent="0.2">
      <c r="A78" s="3"/>
      <c r="B78" s="3"/>
      <c r="C78" s="3"/>
    </row>
    <row r="79" spans="1:11" x14ac:dyDescent="0.2">
      <c r="A79" s="3"/>
      <c r="B79" s="3"/>
      <c r="C79" s="3"/>
    </row>
    <row r="80" spans="1:11" x14ac:dyDescent="0.2">
      <c r="A80" s="3"/>
      <c r="B80" s="3"/>
      <c r="C80" s="3"/>
    </row>
    <row r="81" spans="1:4" x14ac:dyDescent="0.2">
      <c r="A81" s="3"/>
      <c r="B81" s="3"/>
      <c r="C81" s="3"/>
    </row>
    <row r="82" spans="1:4" x14ac:dyDescent="0.2">
      <c r="A82" s="3"/>
      <c r="B82" s="3"/>
      <c r="C82" s="3"/>
    </row>
    <row r="83" spans="1:4" x14ac:dyDescent="0.2">
      <c r="A83" s="3"/>
      <c r="B83" s="3"/>
      <c r="C83" s="3"/>
    </row>
    <row r="84" spans="1:4" x14ac:dyDescent="0.2">
      <c r="A84" s="3"/>
      <c r="B84" s="3"/>
      <c r="C84" s="3"/>
    </row>
    <row r="85" spans="1:4" x14ac:dyDescent="0.2">
      <c r="A85" s="3"/>
      <c r="B85" s="3"/>
      <c r="C85" s="3"/>
    </row>
    <row r="86" spans="1:4" x14ac:dyDescent="0.2">
      <c r="A86" s="3"/>
      <c r="B86" s="3"/>
      <c r="C86" s="3"/>
    </row>
    <row r="87" spans="1:4" x14ac:dyDescent="0.2">
      <c r="A87" s="3"/>
      <c r="B87" s="3"/>
      <c r="C87" s="3"/>
    </row>
    <row r="88" spans="1:4" x14ac:dyDescent="0.2">
      <c r="A88" s="3"/>
      <c r="B88" s="3"/>
      <c r="C88" s="3"/>
      <c r="D88" s="3"/>
    </row>
    <row r="89" spans="1:4" x14ac:dyDescent="0.2">
      <c r="A89" s="3"/>
      <c r="B89" s="3"/>
      <c r="C89" s="3"/>
      <c r="D89" s="3"/>
    </row>
    <row r="90" spans="1:4" x14ac:dyDescent="0.2">
      <c r="A90" s="3"/>
      <c r="B90" s="3"/>
      <c r="C90" s="3"/>
      <c r="D90" s="3"/>
    </row>
    <row r="91" spans="1:4" x14ac:dyDescent="0.2">
      <c r="A91" s="3"/>
      <c r="B91" s="3"/>
      <c r="C91" s="3"/>
      <c r="D91" s="3"/>
    </row>
    <row r="92" spans="1:4" x14ac:dyDescent="0.2">
      <c r="A92" s="3"/>
      <c r="B92" s="3"/>
      <c r="C92" s="3"/>
      <c r="D92" s="3"/>
    </row>
    <row r="93" spans="1:4" x14ac:dyDescent="0.2">
      <c r="A93" s="34"/>
      <c r="B93" s="3"/>
      <c r="C93" s="3"/>
      <c r="D93" s="3"/>
    </row>
    <row r="94" spans="1:4" x14ac:dyDescent="0.2">
      <c r="A94" s="3"/>
      <c r="B94" s="3"/>
      <c r="C94" s="3"/>
      <c r="D94" s="3"/>
    </row>
    <row r="95" spans="1:4" x14ac:dyDescent="0.2">
      <c r="A95" s="3"/>
      <c r="B95" s="3"/>
      <c r="C95" s="3"/>
      <c r="D95" s="3"/>
    </row>
    <row r="96" spans="1:4" x14ac:dyDescent="0.2">
      <c r="A96" s="3"/>
      <c r="B96" s="3"/>
      <c r="C96" s="3"/>
      <c r="D96" s="3"/>
    </row>
    <row r="97" spans="1:4" x14ac:dyDescent="0.2">
      <c r="A97" s="3"/>
      <c r="B97" s="3"/>
      <c r="C97" s="3"/>
      <c r="D97" s="3"/>
    </row>
    <row r="98" spans="1:4" x14ac:dyDescent="0.2">
      <c r="A98" s="3"/>
      <c r="B98" s="3"/>
      <c r="C98" s="3"/>
      <c r="D98" s="3"/>
    </row>
    <row r="99" spans="1:4" x14ac:dyDescent="0.2">
      <c r="A99" s="3"/>
      <c r="B99" s="3"/>
      <c r="C99" s="3"/>
      <c r="D99" s="3"/>
    </row>
    <row r="100" spans="1:4" x14ac:dyDescent="0.2">
      <c r="A100" s="3"/>
      <c r="B100" s="3"/>
      <c r="C100" s="3"/>
      <c r="D100" s="3"/>
    </row>
    <row r="101" spans="1:4" x14ac:dyDescent="0.2">
      <c r="A101" s="3"/>
      <c r="B101" s="3"/>
      <c r="C101" s="3"/>
      <c r="D101" s="3"/>
    </row>
    <row r="102" spans="1:4" x14ac:dyDescent="0.2">
      <c r="A102" s="3"/>
      <c r="B102" s="3"/>
      <c r="C102" s="3"/>
      <c r="D102" s="3"/>
    </row>
    <row r="103" spans="1:4" x14ac:dyDescent="0.2">
      <c r="A103" s="3"/>
      <c r="B103" s="3"/>
      <c r="C103" s="3"/>
      <c r="D103" s="3"/>
    </row>
    <row r="104" spans="1:4" x14ac:dyDescent="0.2">
      <c r="A104" s="3"/>
      <c r="B104" s="3"/>
      <c r="C104" s="3"/>
      <c r="D104" s="3"/>
    </row>
    <row r="105" spans="1:4" x14ac:dyDescent="0.2">
      <c r="A105" s="3"/>
      <c r="B105" s="3"/>
      <c r="C105" s="3"/>
      <c r="D105" s="3"/>
    </row>
    <row r="106" spans="1:4" x14ac:dyDescent="0.2">
      <c r="A106" s="3"/>
      <c r="B106" s="3"/>
      <c r="C106" s="3"/>
      <c r="D106" s="3"/>
    </row>
    <row r="107" spans="1:4" x14ac:dyDescent="0.2">
      <c r="A107" s="3"/>
      <c r="B107" s="3"/>
      <c r="C107" s="3"/>
      <c r="D107" s="3"/>
    </row>
    <row r="108" spans="1:4" x14ac:dyDescent="0.2">
      <c r="A108" s="3"/>
      <c r="B108" s="3"/>
      <c r="C108" s="3"/>
      <c r="D108" s="3"/>
    </row>
    <row r="109" spans="1:4" x14ac:dyDescent="0.2">
      <c r="A109" s="3"/>
      <c r="B109" s="3"/>
      <c r="C109" s="3"/>
      <c r="D109" s="3"/>
    </row>
    <row r="110" spans="1:4" x14ac:dyDescent="0.2">
      <c r="A110" s="3"/>
      <c r="B110" s="3"/>
      <c r="C110" s="3"/>
      <c r="D110" s="3"/>
    </row>
    <row r="111" spans="1:4" x14ac:dyDescent="0.2">
      <c r="A111" s="3"/>
      <c r="B111" s="3"/>
      <c r="C111" s="3"/>
      <c r="D111" s="3"/>
    </row>
    <row r="112" spans="1:4" x14ac:dyDescent="0.2">
      <c r="A112" s="3"/>
      <c r="B112" s="3"/>
      <c r="C112" s="3"/>
      <c r="D112" s="3"/>
    </row>
    <row r="113" spans="1:4" x14ac:dyDescent="0.2">
      <c r="A113" s="3"/>
      <c r="B113" s="3"/>
      <c r="C113" s="3"/>
      <c r="D113" s="3"/>
    </row>
    <row r="114" spans="1:4" x14ac:dyDescent="0.2">
      <c r="A114" s="3"/>
      <c r="B114" s="3"/>
      <c r="C114" s="3"/>
      <c r="D114" s="3"/>
    </row>
    <row r="115" spans="1:4" x14ac:dyDescent="0.2">
      <c r="A115" s="3"/>
      <c r="B115" s="3"/>
      <c r="C115" s="3"/>
      <c r="D115" s="3"/>
    </row>
    <row r="116" spans="1:4" x14ac:dyDescent="0.2">
      <c r="A116" s="3"/>
      <c r="B116" s="3"/>
      <c r="C116" s="3"/>
      <c r="D116" s="3"/>
    </row>
    <row r="117" spans="1:4" x14ac:dyDescent="0.2">
      <c r="A117" s="3"/>
      <c r="B117" s="3"/>
      <c r="C117" s="3"/>
      <c r="D117" s="3"/>
    </row>
    <row r="118" spans="1:4" x14ac:dyDescent="0.2">
      <c r="A118" s="3"/>
      <c r="B118" s="3"/>
      <c r="C118" s="3"/>
      <c r="D118" s="3"/>
    </row>
    <row r="119" spans="1:4" x14ac:dyDescent="0.2">
      <c r="A119" s="3"/>
      <c r="B119" s="3"/>
      <c r="C119" s="3"/>
      <c r="D119" s="3"/>
    </row>
    <row r="120" spans="1:4" x14ac:dyDescent="0.2">
      <c r="A120" s="3"/>
      <c r="B120" s="3"/>
      <c r="C120" s="3"/>
      <c r="D120" s="3"/>
    </row>
    <row r="121" spans="1:4" x14ac:dyDescent="0.2">
      <c r="A121" s="3"/>
      <c r="B121" s="3"/>
      <c r="C121" s="3"/>
      <c r="D121" s="3"/>
    </row>
    <row r="122" spans="1:4" x14ac:dyDescent="0.2">
      <c r="A122" s="3"/>
      <c r="B122" s="3"/>
      <c r="C122" s="3"/>
      <c r="D122" s="3"/>
    </row>
    <row r="123" spans="1:4" x14ac:dyDescent="0.2">
      <c r="A123" s="3"/>
      <c r="B123" s="3"/>
      <c r="C123" s="3"/>
      <c r="D123" s="3"/>
    </row>
    <row r="124" spans="1:4" x14ac:dyDescent="0.2">
      <c r="A124" s="3"/>
      <c r="B124" s="3"/>
      <c r="C124" s="3"/>
      <c r="D124" s="3"/>
    </row>
    <row r="125" spans="1:4" x14ac:dyDescent="0.2">
      <c r="A125" s="3"/>
      <c r="B125" s="3"/>
      <c r="C125" s="3"/>
      <c r="D125" s="3"/>
    </row>
    <row r="126" spans="1:4" x14ac:dyDescent="0.2">
      <c r="A126" s="3"/>
      <c r="B126" s="3"/>
      <c r="C126" s="3"/>
      <c r="D126" s="3"/>
    </row>
    <row r="127" spans="1:4" x14ac:dyDescent="0.2">
      <c r="A127" s="3"/>
      <c r="B127" s="3"/>
      <c r="C127" s="3"/>
      <c r="D127" s="3"/>
    </row>
    <row r="128" spans="1:4" x14ac:dyDescent="0.2">
      <c r="A128" s="3"/>
      <c r="B128" s="3"/>
      <c r="C128" s="3"/>
      <c r="D128" s="3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9" sqref="A39"/>
    </sheetView>
  </sheetViews>
  <sheetFormatPr baseColWidth="10" defaultColWidth="11.42578125" defaultRowHeight="11.25" x14ac:dyDescent="0.2"/>
  <cols>
    <col min="1" max="1" width="21.85546875" style="38" customWidth="1"/>
    <col min="2" max="2" width="9.5703125" style="38" customWidth="1"/>
    <col min="3" max="3" width="9.28515625" style="38" customWidth="1"/>
    <col min="4" max="4" width="7.85546875" style="4" customWidth="1"/>
    <col min="5" max="5" width="6.28515625" style="38" customWidth="1"/>
    <col min="6" max="6" width="6.7109375" style="38" customWidth="1"/>
    <col min="7" max="7" width="6.28515625" style="38" customWidth="1"/>
    <col min="8" max="8" width="5.7109375" style="38" customWidth="1"/>
    <col min="9" max="16384" width="11.42578125" style="38"/>
  </cols>
  <sheetData>
    <row r="1" spans="1:7" x14ac:dyDescent="0.2">
      <c r="A1" s="35" t="s">
        <v>0</v>
      </c>
      <c r="B1" s="36"/>
      <c r="C1" s="36"/>
      <c r="D1" s="2"/>
      <c r="E1" s="36"/>
      <c r="F1" s="36"/>
      <c r="G1" s="37"/>
    </row>
    <row r="2" spans="1:7" x14ac:dyDescent="0.2">
      <c r="A2" s="39" t="s">
        <v>53</v>
      </c>
      <c r="B2" s="40"/>
      <c r="C2" s="40"/>
      <c r="D2" s="41"/>
      <c r="E2" s="40"/>
      <c r="F2" s="40"/>
      <c r="G2" s="42"/>
    </row>
    <row r="3" spans="1:7" x14ac:dyDescent="0.2">
      <c r="A3" s="7" t="s">
        <v>54</v>
      </c>
      <c r="B3" s="43"/>
      <c r="C3" s="43"/>
      <c r="D3" s="43"/>
      <c r="E3" s="43"/>
      <c r="F3" s="43"/>
      <c r="G3" s="44"/>
    </row>
    <row r="4" spans="1:7" x14ac:dyDescent="0.2">
      <c r="A4" s="40" t="s">
        <v>55</v>
      </c>
      <c r="B4" s="40"/>
      <c r="C4" s="40"/>
      <c r="D4" s="41"/>
      <c r="E4" s="40"/>
      <c r="F4" s="40"/>
      <c r="G4" s="40"/>
    </row>
    <row r="5" spans="1:7" x14ac:dyDescent="0.2">
      <c r="A5" s="41" t="s">
        <v>56</v>
      </c>
      <c r="B5" s="41"/>
      <c r="C5" s="41"/>
      <c r="D5" s="41"/>
      <c r="E5" s="41"/>
      <c r="F5" s="41"/>
      <c r="G5" s="41"/>
    </row>
    <row r="6" spans="1:7" ht="12" thickBot="1" x14ac:dyDescent="0.25">
      <c r="A6" s="41" t="s">
        <v>5</v>
      </c>
      <c r="B6" s="41"/>
      <c r="C6" s="41"/>
      <c r="D6" s="41"/>
      <c r="E6" s="41"/>
      <c r="F6" s="41"/>
      <c r="G6" s="41"/>
    </row>
    <row r="7" spans="1:7" x14ac:dyDescent="0.2">
      <c r="A7" s="27"/>
      <c r="B7" s="45" t="s">
        <v>57</v>
      </c>
      <c r="C7" s="46"/>
      <c r="D7" s="45" t="s">
        <v>57</v>
      </c>
      <c r="E7" s="46"/>
      <c r="F7" s="45" t="s">
        <v>57</v>
      </c>
      <c r="G7" s="46"/>
    </row>
    <row r="8" spans="1:7" ht="12" thickBot="1" x14ac:dyDescent="0.25">
      <c r="B8" s="47" t="s">
        <v>58</v>
      </c>
      <c r="C8" s="48"/>
      <c r="D8" s="47" t="s">
        <v>59</v>
      </c>
      <c r="E8" s="48"/>
      <c r="F8" s="47" t="s">
        <v>60</v>
      </c>
      <c r="G8" s="48"/>
    </row>
    <row r="10" spans="1:7" x14ac:dyDescent="0.2">
      <c r="A10" s="38" t="s">
        <v>61</v>
      </c>
      <c r="B10" s="49">
        <v>307914</v>
      </c>
      <c r="D10" s="4">
        <f>12259+455276</f>
        <v>467535</v>
      </c>
      <c r="F10" s="4">
        <f>253409+395492</f>
        <v>648901</v>
      </c>
    </row>
    <row r="11" spans="1:7" x14ac:dyDescent="0.2">
      <c r="A11" s="38" t="s">
        <v>62</v>
      </c>
      <c r="B11" s="38">
        <v>0</v>
      </c>
      <c r="D11" s="4">
        <v>0</v>
      </c>
      <c r="F11" s="4">
        <v>0</v>
      </c>
    </row>
    <row r="12" spans="1:7" ht="12" thickBot="1" x14ac:dyDescent="0.25">
      <c r="F12" s="4"/>
    </row>
    <row r="13" spans="1:7" ht="12" thickBot="1" x14ac:dyDescent="0.25">
      <c r="A13" s="50" t="s">
        <v>63</v>
      </c>
      <c r="B13" s="51">
        <f>+B10-B11</f>
        <v>307914</v>
      </c>
      <c r="C13" s="52"/>
      <c r="D13" s="51">
        <f>+D10-D11</f>
        <v>467535</v>
      </c>
      <c r="E13" s="52"/>
      <c r="F13" s="51">
        <f>+F10-F11</f>
        <v>648901</v>
      </c>
      <c r="G13" s="52"/>
    </row>
    <row r="14" spans="1:7" x14ac:dyDescent="0.2">
      <c r="F14" s="4"/>
    </row>
    <row r="15" spans="1:7" x14ac:dyDescent="0.2">
      <c r="A15" s="53" t="s">
        <v>64</v>
      </c>
      <c r="B15" s="53"/>
      <c r="C15" s="53"/>
      <c r="D15" s="54"/>
      <c r="E15" s="53"/>
      <c r="F15" s="4"/>
    </row>
    <row r="16" spans="1:7" ht="12" thickBot="1" x14ac:dyDescent="0.25">
      <c r="A16" s="38" t="s">
        <v>65</v>
      </c>
      <c r="B16" s="49">
        <v>259100</v>
      </c>
      <c r="D16" s="4">
        <f>806+373083+19535</f>
        <v>393424</v>
      </c>
      <c r="F16" s="4">
        <f>570761-7014</f>
        <v>563747</v>
      </c>
    </row>
    <row r="17" spans="1:10" ht="12" thickBot="1" x14ac:dyDescent="0.25">
      <c r="A17" s="55" t="s">
        <v>66</v>
      </c>
      <c r="B17" s="51">
        <f>+B16</f>
        <v>259100</v>
      </c>
      <c r="C17" s="56">
        <f>+B17/B13</f>
        <v>0.84146872178595322</v>
      </c>
      <c r="D17" s="51">
        <f>+D16</f>
        <v>393424</v>
      </c>
      <c r="E17" s="56">
        <f>+D17/D13</f>
        <v>0.84148566417487458</v>
      </c>
      <c r="F17" s="51">
        <f>SUM(F16:F16)</f>
        <v>563747</v>
      </c>
      <c r="G17" s="56">
        <f>+F17/F13</f>
        <v>0.86877196983823424</v>
      </c>
    </row>
    <row r="18" spans="1:10" x14ac:dyDescent="0.2">
      <c r="F18" s="4"/>
      <c r="J18" s="4"/>
    </row>
    <row r="19" spans="1:10" x14ac:dyDescent="0.2">
      <c r="A19" s="38" t="s">
        <v>67</v>
      </c>
      <c r="B19" s="4">
        <f>+B13-B17</f>
        <v>48814</v>
      </c>
      <c r="D19" s="4">
        <f>+D13-D17</f>
        <v>74111</v>
      </c>
      <c r="F19" s="4">
        <f>+F13-F17</f>
        <v>85154</v>
      </c>
    </row>
    <row r="20" spans="1:10" x14ac:dyDescent="0.2">
      <c r="A20" s="38" t="s">
        <v>68</v>
      </c>
      <c r="B20" s="38">
        <v>18</v>
      </c>
      <c r="D20" s="4">
        <f>33+12500+1168</f>
        <v>13701</v>
      </c>
      <c r="F20" s="4">
        <v>9</v>
      </c>
    </row>
    <row r="21" spans="1:10" ht="12" thickBot="1" x14ac:dyDescent="0.25">
      <c r="A21" s="38" t="s">
        <v>69</v>
      </c>
      <c r="B21" s="63">
        <v>1629</v>
      </c>
      <c r="D21" s="4">
        <v>42769</v>
      </c>
      <c r="F21" s="4">
        <v>7023</v>
      </c>
    </row>
    <row r="22" spans="1:10" ht="12" thickBot="1" x14ac:dyDescent="0.25">
      <c r="A22" s="55" t="s">
        <v>70</v>
      </c>
      <c r="B22" s="51">
        <f>+B19+B20-B21</f>
        <v>47203</v>
      </c>
      <c r="C22" s="56">
        <f>+B22/B13</f>
        <v>0.15329929785589483</v>
      </c>
      <c r="D22" s="51">
        <f>+D19+D20-D21</f>
        <v>45043</v>
      </c>
      <c r="E22" s="56">
        <f>+D22/D13</f>
        <v>9.6341450372699367E-2</v>
      </c>
      <c r="F22" s="51">
        <f>+F19+F20-F21</f>
        <v>78140</v>
      </c>
      <c r="G22" s="56">
        <f>+F22/F13</f>
        <v>0.12041898533058201</v>
      </c>
    </row>
    <row r="23" spans="1:10" x14ac:dyDescent="0.2">
      <c r="F23" s="4"/>
    </row>
    <row r="24" spans="1:10" x14ac:dyDescent="0.2">
      <c r="A24" s="38" t="s">
        <v>71</v>
      </c>
      <c r="B24" s="4">
        <f>+B22*0.25</f>
        <v>11800.75</v>
      </c>
      <c r="C24" s="57">
        <f>+B24/B13</f>
        <v>3.8324824463973707E-2</v>
      </c>
      <c r="D24" s="4">
        <f>+D22*0.25</f>
        <v>11260.75</v>
      </c>
      <c r="E24" s="57">
        <f>+D24/D13</f>
        <v>2.4085362593174842E-2</v>
      </c>
      <c r="F24" s="4">
        <f>+F22*0.33</f>
        <v>25786.2</v>
      </c>
      <c r="G24" s="57">
        <f>+F24/F13</f>
        <v>3.9738265159092068E-2</v>
      </c>
    </row>
    <row r="25" spans="1:10" ht="12" thickBot="1" x14ac:dyDescent="0.25">
      <c r="F25" s="4"/>
    </row>
    <row r="26" spans="1:10" ht="12" thickBot="1" x14ac:dyDescent="0.25">
      <c r="A26" s="50" t="s">
        <v>72</v>
      </c>
      <c r="B26" s="51">
        <f>+B22-B24</f>
        <v>35402.25</v>
      </c>
      <c r="C26" s="56">
        <f>+B26/B13</f>
        <v>0.11497447339192111</v>
      </c>
      <c r="D26" s="51">
        <f>+D22-D24</f>
        <v>33782.25</v>
      </c>
      <c r="E26" s="56">
        <f>+D26/D13</f>
        <v>7.2256087779524525E-2</v>
      </c>
      <c r="F26" s="51">
        <f>+F22-F24</f>
        <v>52353.8</v>
      </c>
      <c r="G26" s="56">
        <f>+F26/F13</f>
        <v>8.0680720171489959E-2</v>
      </c>
    </row>
    <row r="27" spans="1:10" x14ac:dyDescent="0.2">
      <c r="A27" s="58"/>
      <c r="B27" s="58"/>
      <c r="C27" s="58"/>
      <c r="D27" s="59"/>
      <c r="E27" s="58"/>
      <c r="F27" s="58"/>
      <c r="G27" s="58"/>
    </row>
    <row r="29" spans="1:10" x14ac:dyDescent="0.2">
      <c r="F29" s="4"/>
    </row>
    <row r="33" spans="1:7" x14ac:dyDescent="0.2">
      <c r="A33" s="27" t="s">
        <v>73</v>
      </c>
      <c r="B33" s="27"/>
      <c r="C33" s="27" t="s">
        <v>46</v>
      </c>
    </row>
    <row r="34" spans="1:7" x14ac:dyDescent="0.2">
      <c r="A34" s="27" t="s">
        <v>45</v>
      </c>
      <c r="B34" s="27"/>
      <c r="C34" s="27" t="s">
        <v>48</v>
      </c>
      <c r="D34" s="16"/>
      <c r="E34" s="60"/>
      <c r="F34" s="60"/>
    </row>
    <row r="35" spans="1:7" x14ac:dyDescent="0.2">
      <c r="A35" s="27" t="s">
        <v>74</v>
      </c>
      <c r="B35" s="27"/>
      <c r="C35" s="27" t="s">
        <v>50</v>
      </c>
      <c r="D35" s="16"/>
      <c r="E35" s="60"/>
      <c r="F35" s="60"/>
    </row>
    <row r="36" spans="1:7" x14ac:dyDescent="0.2">
      <c r="A36" s="27" t="s">
        <v>49</v>
      </c>
      <c r="B36" s="27"/>
      <c r="C36" s="27" t="s">
        <v>51</v>
      </c>
      <c r="D36" s="16"/>
      <c r="E36" s="60"/>
      <c r="F36" s="60"/>
    </row>
    <row r="37" spans="1:7" ht="18" x14ac:dyDescent="0.25">
      <c r="A37" s="61" t="s">
        <v>52</v>
      </c>
      <c r="D37" s="38"/>
      <c r="E37" s="60"/>
      <c r="F37" s="60"/>
      <c r="G37" s="60"/>
    </row>
    <row r="38" spans="1:7" x14ac:dyDescent="0.2">
      <c r="A38" s="60"/>
      <c r="B38" s="60"/>
      <c r="C38" s="60"/>
      <c r="D38" s="16"/>
      <c r="E38" s="60"/>
      <c r="F38" s="60"/>
      <c r="G38" s="60"/>
    </row>
    <row r="39" spans="1:7" x14ac:dyDescent="0.2">
      <c r="E39" s="60"/>
      <c r="F39" s="60"/>
      <c r="G39" s="60"/>
    </row>
    <row r="40" spans="1:7" x14ac:dyDescent="0.2">
      <c r="E40" s="27"/>
      <c r="F40" s="27"/>
    </row>
    <row r="41" spans="1:7" x14ac:dyDescent="0.2">
      <c r="E41" s="27"/>
      <c r="F41" s="27"/>
    </row>
    <row r="42" spans="1:7" x14ac:dyDescent="0.2">
      <c r="D42" s="17"/>
      <c r="E42" s="27"/>
      <c r="F42" s="27"/>
    </row>
    <row r="43" spans="1:7" x14ac:dyDescent="0.2">
      <c r="D43" s="17"/>
      <c r="E43" s="27"/>
      <c r="F43" s="27"/>
    </row>
    <row r="44" spans="1:7" x14ac:dyDescent="0.2">
      <c r="A44" s="60"/>
      <c r="B44" s="60"/>
      <c r="C44" s="60"/>
      <c r="D44" s="16"/>
    </row>
    <row r="45" spans="1:7" x14ac:dyDescent="0.2">
      <c r="A45" s="60"/>
      <c r="B45" s="60"/>
      <c r="C45" s="60"/>
      <c r="D45" s="16"/>
    </row>
    <row r="46" spans="1:7" ht="26.25" x14ac:dyDescent="0.4">
      <c r="A46" s="60"/>
      <c r="B46" s="60"/>
      <c r="C46" s="60"/>
      <c r="D46" s="17"/>
      <c r="E46" s="62"/>
      <c r="F46" s="62"/>
      <c r="G46" s="6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BCEDIC312015</vt:lpstr>
      <vt:lpstr>RESULTDIC312015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revelo</dc:creator>
  <cp:lastModifiedBy>Icetec Ltda</cp:lastModifiedBy>
  <cp:lastPrinted>2016-03-03T13:19:43Z</cp:lastPrinted>
  <dcterms:created xsi:type="dcterms:W3CDTF">2016-02-03T03:55:56Z</dcterms:created>
  <dcterms:modified xsi:type="dcterms:W3CDTF">2016-10-28T14:28:22Z</dcterms:modified>
</cp:coreProperties>
</file>